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bookViews>
  <sheets>
    <sheet name="Berechnung" sheetId="1" r:id="rId1"/>
    <sheet name="Formeln" sheetId="2" state="hidden" r:id="rId2"/>
  </sheets>
  <calcPr calcId="145621"/>
</workbook>
</file>

<file path=xl/calcChain.xml><?xml version="1.0" encoding="utf-8"?>
<calcChain xmlns="http://schemas.openxmlformats.org/spreadsheetml/2006/main">
  <c r="B9" i="2" l="1"/>
  <c r="B8" i="2"/>
  <c r="H7" i="2"/>
  <c r="G7" i="2"/>
  <c r="F7" i="2"/>
  <c r="B6" i="2"/>
  <c r="B30" i="2"/>
  <c r="B29" i="2"/>
  <c r="B26" i="2"/>
  <c r="B27" i="2" s="1"/>
  <c r="E28" i="2"/>
  <c r="D28" i="2"/>
  <c r="C28" i="2"/>
  <c r="B28" i="2"/>
  <c r="C54" i="1"/>
  <c r="C53" i="1"/>
  <c r="C52" i="1"/>
  <c r="C51" i="1"/>
  <c r="C50" i="1"/>
  <c r="C49" i="1"/>
  <c r="C48" i="1"/>
  <c r="C47" i="1"/>
  <c r="F48" i="1"/>
  <c r="F49" i="1"/>
  <c r="F50" i="1"/>
  <c r="F51" i="1"/>
  <c r="F52" i="1"/>
  <c r="F53" i="1"/>
  <c r="F54" i="1"/>
  <c r="D7" i="2"/>
  <c r="C7" i="2"/>
  <c r="B7" i="2"/>
  <c r="C32" i="2" l="1"/>
  <c r="B32" i="2"/>
  <c r="B33" i="2"/>
  <c r="B21" i="2"/>
  <c r="C21" i="2" s="1"/>
  <c r="B22" i="2"/>
  <c r="B20" i="2"/>
  <c r="C20" i="2" s="1"/>
  <c r="D11" i="2"/>
  <c r="B97" i="1"/>
  <c r="B95" i="1"/>
  <c r="B92" i="1"/>
  <c r="B89" i="1"/>
  <c r="B87" i="1"/>
  <c r="C81" i="1"/>
  <c r="B69" i="1"/>
  <c r="B67" i="1"/>
  <c r="F55" i="1"/>
  <c r="F47" i="1"/>
  <c r="B22" i="1"/>
  <c r="D32" i="2" l="1"/>
  <c r="E32" i="2"/>
  <c r="C87" i="1"/>
  <c r="C90" i="1" s="1"/>
  <c r="F56" i="1"/>
  <c r="C60" i="1" s="1"/>
  <c r="C61" i="1" s="1"/>
  <c r="B19" i="2" s="1"/>
  <c r="C22" i="2"/>
  <c r="D22" i="2"/>
  <c r="D21" i="2"/>
  <c r="B11" i="2"/>
  <c r="C24" i="1" s="1"/>
  <c r="G11" i="2"/>
  <c r="D20" i="2"/>
  <c r="F21" i="2"/>
  <c r="B34" i="2"/>
  <c r="C94" i="1" s="1"/>
  <c r="C95" i="1" s="1"/>
  <c r="F11" i="2"/>
  <c r="C11" i="2"/>
  <c r="C26" i="1" s="1"/>
  <c r="H11" i="2"/>
  <c r="F24" i="2" l="1"/>
  <c r="B24" i="2"/>
  <c r="C67" i="1" s="1"/>
  <c r="C97" i="1"/>
  <c r="C19" i="2"/>
  <c r="E34" i="2"/>
  <c r="C92" i="1" s="1"/>
  <c r="C30" i="1"/>
  <c r="C28" i="1"/>
  <c r="I11" i="2"/>
  <c r="C24" i="2" l="1"/>
  <c r="C69" i="1" s="1"/>
  <c r="D19" i="2"/>
  <c r="D24" i="2" s="1"/>
  <c r="C99" i="1"/>
  <c r="C71" i="1" l="1"/>
</calcChain>
</file>

<file path=xl/sharedStrings.xml><?xml version="1.0" encoding="utf-8"?>
<sst xmlns="http://schemas.openxmlformats.org/spreadsheetml/2006/main" count="98" uniqueCount="74">
  <si>
    <t>Vorteilhaftigkeit Landeswohnraumförderprogramm</t>
  </si>
  <si>
    <t>Darlehen endfällig</t>
  </si>
  <si>
    <t>Szenario 1 - ohne Beachtung von Energieersparnis</t>
  </si>
  <si>
    <t>Darlehenssumme</t>
  </si>
  <si>
    <t>Laufzeit in Jahren</t>
  </si>
  <si>
    <t>Zinstermine pro Jahr (z.B. Quartale = 4 / Monate = 12)</t>
  </si>
  <si>
    <t>Aktuelle Kreditkonditionen</t>
  </si>
  <si>
    <t>Zinsen KfW in % p.a. nom</t>
  </si>
  <si>
    <t>Zinsen Alternative (z.B. klassische Hausbank) in % p.a. nom</t>
  </si>
  <si>
    <t>optionale Vergleichsrechnung für WEG mit Eigenkapital</t>
  </si>
  <si>
    <t>Eigenkapitel</t>
  </si>
  <si>
    <t>Habenzinssatz für Kapitalanlagen</t>
  </si>
  <si>
    <t>KfW</t>
  </si>
  <si>
    <t>Alternative</t>
  </si>
  <si>
    <t>Vorteil KfW gegen Alternative</t>
  </si>
  <si>
    <t>Vorteil KfW gegen Eigenkapitalverwendung</t>
  </si>
  <si>
    <t>Szenario 2 - mit Beachtung von Energieersparnis</t>
  </si>
  <si>
    <t>Welche Referenzwerte für die Energieersparnis wollen Sie verwenden? (Bitte nur ein zutreffendes Feld mit ja beantworten)</t>
  </si>
  <si>
    <t>Einfamilienhaus Bj.1975 in Kaiserslautern</t>
  </si>
  <si>
    <t>ja</t>
  </si>
  <si>
    <t>Mehrfamilienhaus Bj.1945 in Nürnberg</t>
  </si>
  <si>
    <t>eigene Prozentwerte</t>
  </si>
  <si>
    <t>Durchgeführte Maßnahmen:</t>
  </si>
  <si>
    <t>Die Prozentwerte werden automatisch aus Ihren zuvor gemachten Angaben erstellt. Bitte geben Sie in der Folgespalte an, welche der Maßnahmen durchgeführt werden. Hinweis: Bei Kombination mehrerer Maßnahmen ist die Ersparnis geringer der Summe der Prozentwerte:</t>
  </si>
  <si>
    <t>Dämmung der Außenwände:</t>
  </si>
  <si>
    <t>Dämmung des Dachs:</t>
  </si>
  <si>
    <t>Dämmung oberste Geschossdecke (nicht für EFH):</t>
  </si>
  <si>
    <t>Solaranlage:</t>
  </si>
  <si>
    <t>Austausch von Fenstern und Türen (nicht für MFH):</t>
  </si>
  <si>
    <t>Austausch von Fenstern (nicht für EFH):</t>
  </si>
  <si>
    <t>Kellerdeckendämmung:</t>
  </si>
  <si>
    <t>Neue Heizung:</t>
  </si>
  <si>
    <t>Sonstiges:</t>
  </si>
  <si>
    <t>Berechnung der Ersparnis:</t>
  </si>
  <si>
    <t>Jährliche Brennstoffkosten (z.B. Gas oder Heizöl) ohne Wartungskosten</t>
  </si>
  <si>
    <t>Prozentuale Ersparnis nach obigen Angaben:</t>
  </si>
  <si>
    <t>Ersparnis in Euro:</t>
  </si>
  <si>
    <t>Falls die zuvor genannte Ersparnis unzutreffend ist, tragen Sie in die Folgezelle nein ein:</t>
  </si>
  <si>
    <t>Sie können hier eine abweichende Ersparnis eintragen:</t>
  </si>
  <si>
    <t>Endwerte:</t>
  </si>
  <si>
    <t>Vorteil KfW gegen Alternative zuzüglich Energieersparnis bei 2% Inflation:</t>
  </si>
  <si>
    <t>Szenario 3 - Eigenkapital wird in einen Bausparvertrag eingebracht</t>
  </si>
  <si>
    <t>Habenverzinsung im Wüstenrot Bausparvertrag:</t>
  </si>
  <si>
    <t>Sollverzinsung bei Abrufung des Bausparvertrags:</t>
  </si>
  <si>
    <t>Zur Verfügung stehendes Darlehen aus Bausparvertrag:</t>
  </si>
  <si>
    <t>Restguthaben außerhalb des Bausparvertrags</t>
  </si>
  <si>
    <t>Vorteil KfW gegen Eigenkapitalverwendung bei regelmäßiger Besparung eines Bausparvertrages zuzüglich Energieersparnis bei 2% Inflation:</t>
  </si>
  <si>
    <t>Future Value and Subperiods</t>
  </si>
  <si>
    <t>BSV-Rechnung</t>
  </si>
  <si>
    <t>BSV1</t>
  </si>
  <si>
    <t>BSV2</t>
  </si>
  <si>
    <t>PV</t>
  </si>
  <si>
    <t>i</t>
  </si>
  <si>
    <t>Jahre</t>
  </si>
  <si>
    <t>Zinstermine pro Jahr</t>
  </si>
  <si>
    <t>Anlage</t>
  </si>
  <si>
    <t>FV</t>
  </si>
  <si>
    <t>A</t>
  </si>
  <si>
    <t>mit Inflation</t>
  </si>
  <si>
    <t>EK</t>
  </si>
  <si>
    <t>BSV-Sollzins</t>
  </si>
  <si>
    <t>Marktsollzins</t>
  </si>
  <si>
    <t>EK/Teilzeiträume</t>
  </si>
  <si>
    <t>FV_a</t>
  </si>
  <si>
    <t>FV_diff</t>
  </si>
  <si>
    <t>Dämmung oberste Geschossdecke:</t>
  </si>
  <si>
    <t>Austausch von Fenstern und Türen:</t>
  </si>
  <si>
    <t>Austausch von Fenstern:</t>
  </si>
  <si>
    <t>Zur Übersicht finden Sie unten stehend die Referenzwerte des Einfamilienhauses (EFH) und des Mehrfamilienhauses (MFH). Falls Sie von den Referenzwerten abweichen wollen, können Sie in der letzten Spalte eigene Angaben machen.</t>
  </si>
  <si>
    <t>EFH Bj.1975</t>
  </si>
  <si>
    <t>MFH Bj.1949</t>
  </si>
  <si>
    <t>individuell</t>
  </si>
  <si>
    <t>Dr. Marco Wölfle</t>
  </si>
  <si>
    <t>Wissenschaftlicher Leiter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</si>
</sst>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
  </numFmts>
  <fonts count="11"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2"/>
      <color theme="1"/>
      <name val="Arial"/>
      <family val="2"/>
    </font>
    <font>
      <sz val="12"/>
      <color theme="1"/>
      <name val="Arial"/>
      <family val="2"/>
    </font>
    <font>
      <b/>
      <sz val="12"/>
      <name val="Arial"/>
      <family val="2"/>
    </font>
    <font>
      <b/>
      <u/>
      <sz val="10"/>
      <name val="Arial"/>
      <family val="2"/>
    </font>
    <font>
      <b/>
      <sz val="10"/>
      <name val="Arial"/>
      <family val="2"/>
    </font>
    <font>
      <b/>
      <sz val="10"/>
      <color theme="1"/>
      <name val="Arial"/>
      <family val="2"/>
    </font>
    <font>
      <b/>
      <sz val="11"/>
      <color theme="1"/>
      <name val="Arial"/>
      <family val="2"/>
    </font>
  </fonts>
  <fills count="5">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s>
  <borders count="2">
    <border>
      <left/>
      <right/>
      <top/>
      <bottom/>
      <diagonal/>
    </border>
    <border>
      <left/>
      <right/>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50">
    <xf numFmtId="0" fontId="0" fillId="0" borderId="0" xfId="0"/>
    <xf numFmtId="0" fontId="5" fillId="0" borderId="0" xfId="0" applyFont="1"/>
    <xf numFmtId="0" fontId="4" fillId="0" borderId="0" xfId="0" applyFont="1"/>
    <xf numFmtId="44" fontId="5" fillId="0" borderId="0" xfId="1" applyFont="1"/>
    <xf numFmtId="0" fontId="4" fillId="0" borderId="0" xfId="0" applyFont="1" applyAlignment="1">
      <alignment wrapText="1"/>
    </xf>
    <xf numFmtId="44" fontId="5" fillId="0" borderId="0" xfId="0" applyNumberFormat="1" applyFont="1"/>
    <xf numFmtId="44" fontId="6" fillId="0" borderId="0" xfId="0" applyNumberFormat="1" applyFont="1"/>
    <xf numFmtId="44" fontId="4" fillId="0" borderId="0" xfId="0" applyNumberFormat="1" applyFont="1"/>
    <xf numFmtId="0" fontId="4" fillId="2" borderId="0" xfId="0" applyFont="1" applyFill="1" applyAlignment="1">
      <alignment horizontal="left"/>
    </xf>
    <xf numFmtId="9" fontId="5" fillId="0" borderId="0" xfId="0" applyNumberFormat="1" applyFont="1"/>
    <xf numFmtId="0" fontId="4" fillId="2" borderId="0" xfId="0" applyFont="1" applyFill="1" applyAlignment="1">
      <alignment horizontal="left" wrapText="1"/>
    </xf>
    <xf numFmtId="44" fontId="5" fillId="0" borderId="0" xfId="1" applyFont="1" applyAlignment="1">
      <alignment horizontal="right" vertical="center"/>
    </xf>
    <xf numFmtId="44" fontId="6" fillId="0" borderId="0" xfId="0" applyNumberFormat="1" applyFont="1" applyAlignment="1">
      <alignment horizontal="center" vertical="center"/>
    </xf>
    <xf numFmtId="0" fontId="4" fillId="0" borderId="0" xfId="0" applyFont="1" applyAlignment="1">
      <alignment vertical="top" wrapText="1"/>
    </xf>
    <xf numFmtId="0" fontId="3" fillId="0" borderId="0" xfId="0" applyFont="1"/>
    <xf numFmtId="0" fontId="7" fillId="0" borderId="0" xfId="0" applyFont="1"/>
    <xf numFmtId="0" fontId="8" fillId="0" borderId="0" xfId="0" applyFont="1"/>
    <xf numFmtId="44" fontId="0" fillId="0" borderId="0" xfId="1" applyFont="1"/>
    <xf numFmtId="9" fontId="0" fillId="0" borderId="0" xfId="0" applyNumberFormat="1"/>
    <xf numFmtId="10" fontId="0" fillId="0" borderId="0" xfId="0" applyNumberFormat="1"/>
    <xf numFmtId="0" fontId="8" fillId="3" borderId="0" xfId="0" applyFont="1" applyFill="1"/>
    <xf numFmtId="0" fontId="0" fillId="3" borderId="0" xfId="0" applyFill="1"/>
    <xf numFmtId="44" fontId="0" fillId="0" borderId="0" xfId="0" applyNumberFormat="1"/>
    <xf numFmtId="44" fontId="2" fillId="0" borderId="0" xfId="1" applyFont="1"/>
    <xf numFmtId="44" fontId="2" fillId="0" borderId="0" xfId="0" applyNumberFormat="1" applyFont="1"/>
    <xf numFmtId="44" fontId="5" fillId="0" borderId="0" xfId="1" applyFont="1" applyProtection="1">
      <protection locked="0"/>
    </xf>
    <xf numFmtId="0" fontId="5" fillId="0" borderId="0" xfId="0" applyFont="1" applyAlignment="1" applyProtection="1">
      <alignment horizontal="center" vertical="center"/>
      <protection locked="0"/>
    </xf>
    <xf numFmtId="10" fontId="5" fillId="0" borderId="0" xfId="0" applyNumberFormat="1" applyFont="1" applyAlignment="1" applyProtection="1">
      <alignment horizontal="center" vertical="center"/>
      <protection locked="0"/>
    </xf>
    <xf numFmtId="0" fontId="10" fillId="0" borderId="0" xfId="0" applyFont="1"/>
    <xf numFmtId="164" fontId="5" fillId="0" borderId="0" xfId="0" applyNumberFormat="1" applyFont="1" applyAlignment="1">
      <alignment horizontal="center" vertical="center"/>
    </xf>
    <xf numFmtId="0" fontId="4" fillId="2" borderId="1" xfId="0" applyFont="1" applyFill="1" applyBorder="1"/>
    <xf numFmtId="0" fontId="9" fillId="2" borderId="1" xfId="0" applyFont="1" applyFill="1" applyBorder="1" applyAlignment="1">
      <alignment horizontal="center"/>
    </xf>
    <xf numFmtId="0" fontId="9" fillId="2" borderId="1" xfId="0" applyFont="1" applyFill="1" applyBorder="1" applyAlignment="1">
      <alignment horizontal="center" wrapText="1"/>
    </xf>
    <xf numFmtId="164" fontId="5" fillId="0" borderId="0" xfId="0" applyNumberFormat="1" applyFont="1"/>
    <xf numFmtId="164" fontId="5" fillId="0" borderId="0" xfId="0" applyNumberFormat="1" applyFont="1" applyAlignment="1" applyProtection="1">
      <alignment horizontal="center"/>
      <protection locked="0"/>
    </xf>
    <xf numFmtId="44" fontId="5" fillId="0" borderId="0" xfId="1" applyFont="1" applyAlignment="1" applyProtection="1">
      <alignment horizontal="center"/>
      <protection locked="0"/>
    </xf>
    <xf numFmtId="9" fontId="5" fillId="0" borderId="0" xfId="2" applyFont="1" applyAlignment="1" applyProtection="1">
      <alignment horizontal="center"/>
      <protection locked="0"/>
    </xf>
    <xf numFmtId="44" fontId="5" fillId="0" borderId="0" xfId="1" applyFont="1" applyAlignment="1" applyProtection="1">
      <alignment horizontal="right" vertical="center"/>
      <protection locked="0"/>
    </xf>
    <xf numFmtId="9" fontId="5" fillId="0" borderId="0" xfId="2" applyFont="1" applyAlignment="1" applyProtection="1">
      <alignment horizontal="center" vertical="center"/>
      <protection locked="0"/>
    </xf>
    <xf numFmtId="0" fontId="9" fillId="0" borderId="0" xfId="0" applyFont="1"/>
    <xf numFmtId="164" fontId="5" fillId="0" borderId="0" xfId="2" applyNumberFormat="1" applyFont="1" applyAlignment="1">
      <alignment horizontal="center"/>
    </xf>
    <xf numFmtId="0" fontId="3" fillId="4" borderId="0" xfId="0" applyFont="1" applyFill="1"/>
    <xf numFmtId="0" fontId="4" fillId="4" borderId="0" xfId="0" applyFont="1" applyFill="1"/>
    <xf numFmtId="0" fontId="5" fillId="4" borderId="0" xfId="0" applyFont="1" applyFill="1"/>
    <xf numFmtId="0" fontId="4" fillId="4" borderId="0" xfId="0" applyFont="1" applyFill="1" applyAlignment="1">
      <alignment horizontal="right" vertical="top"/>
    </xf>
    <xf numFmtId="0" fontId="4" fillId="4" borderId="0" xfId="0" applyFont="1" applyFill="1" applyAlignment="1">
      <alignment wrapText="1"/>
    </xf>
    <xf numFmtId="0" fontId="5" fillId="4" borderId="0" xfId="0" applyFont="1" applyFill="1" applyAlignment="1">
      <alignment horizontal="center" vertical="center"/>
    </xf>
    <xf numFmtId="0" fontId="4" fillId="2" borderId="0" xfId="0" applyFont="1" applyFill="1" applyAlignment="1">
      <alignment horizontal="left" wrapText="1"/>
    </xf>
    <xf numFmtId="0" fontId="4" fillId="2" borderId="0" xfId="0" applyFont="1" applyFill="1" applyAlignment="1">
      <alignment horizontal="left" vertical="top" wrapText="1"/>
    </xf>
    <xf numFmtId="0" fontId="4" fillId="2" borderId="0" xfId="0" applyFont="1" applyFill="1" applyAlignment="1">
      <alignment horizontal="left"/>
    </xf>
  </cellXfs>
  <cellStyles count="3">
    <cellStyle name="Prozent" xfId="2" builtinId="5"/>
    <cellStyle name="Standard" xfId="0" builtinId="0"/>
    <cellStyle name="Währung" xfId="1" builtin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xdr:col>
      <xdr:colOff>1822201</xdr:colOff>
      <xdr:row>2</xdr:row>
      <xdr:rowOff>23583</xdr:rowOff>
    </xdr:to>
    <xdr:pic>
      <xdr:nvPicPr>
        <xdr:cNvPr id="2"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01083"/>
          <a:ext cx="2203200" cy="648000"/>
        </a:xfrm>
        <a:prstGeom prst="rect">
          <a:avLst/>
        </a:prstGeom>
      </xdr:spPr>
    </xdr:pic>
    <xdr:clientData/>
  </xdr:twoCellAnchor>
  <xdr:twoCellAnchor editAs="oneCell">
    <xdr:from>
      <xdr:col>2</xdr:col>
      <xdr:colOff>21167</xdr:colOff>
      <xdr:row>1</xdr:row>
      <xdr:rowOff>1</xdr:rowOff>
    </xdr:from>
    <xdr:to>
      <xdr:col>5</xdr:col>
      <xdr:colOff>0</xdr:colOff>
      <xdr:row>2</xdr:row>
      <xdr:rowOff>23584</xdr:rowOff>
    </xdr:to>
    <xdr:pic>
      <xdr:nvPicPr>
        <xdr:cNvPr id="3" name="Grafik 2" descr="C:\Thomas\Texte\Büro\CRES Lerneinheiten\Logos\125992-sti-1477.jpg"/>
        <xdr:cNvPicPr>
          <a:picLocks noChangeAspect="1"/>
        </xdr:cNvPicPr>
      </xdr:nvPicPr>
      <xdr:blipFill>
        <a:blip xmlns:r="http://schemas.openxmlformats.org/officeDocument/2006/relationships" r:embed="rId2" cstate="print"/>
        <a:srcRect/>
        <a:stretch>
          <a:fillRect/>
        </a:stretch>
      </xdr:blipFill>
      <xdr:spPr bwMode="auto">
        <a:xfrm>
          <a:off x="4445000" y="201084"/>
          <a:ext cx="1957917" cy="648000"/>
        </a:xfrm>
        <a:prstGeom prst="rect">
          <a:avLst/>
        </a:prstGeom>
        <a:noFill/>
        <a:ln w="9525">
          <a:noFill/>
          <a:miter lim="800000"/>
          <a:headEnd/>
          <a:tailEnd/>
        </a:ln>
      </xdr:spPr>
    </xdr:pic>
    <xdr:clientData/>
  </xdr:twoCellAnchor>
  <xdr:twoCellAnchor>
    <xdr:from>
      <xdr:col>1</xdr:col>
      <xdr:colOff>1714501</xdr:colOff>
      <xdr:row>1</xdr:row>
      <xdr:rowOff>0</xdr:rowOff>
    </xdr:from>
    <xdr:to>
      <xdr:col>2</xdr:col>
      <xdr:colOff>31750</xdr:colOff>
      <xdr:row>2</xdr:row>
      <xdr:rowOff>23583</xdr:rowOff>
    </xdr:to>
    <xdr:sp macro="" textlink="">
      <xdr:nvSpPr>
        <xdr:cNvPr id="4" name="Textfeld 3"/>
        <xdr:cNvSpPr txBox="1"/>
      </xdr:nvSpPr>
      <xdr:spPr>
        <a:xfrm>
          <a:off x="2095501" y="201083"/>
          <a:ext cx="2360082" cy="64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de-DE" sz="1600" b="1">
              <a:latin typeface="Arial" pitchFamily="34" charset="0"/>
              <a:cs typeface="Arial" pitchFamily="34" charset="0"/>
            </a:rPr>
            <a:t>KfW-Förderrechner</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1</xdr:row>
          <xdr:rowOff>38100</xdr:rowOff>
        </xdr:from>
        <xdr:to>
          <xdr:col>1</xdr:col>
          <xdr:colOff>219075</xdr:colOff>
          <xdr:row>3</xdr:row>
          <xdr:rowOff>123825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66675</xdr:rowOff>
        </xdr:from>
        <xdr:to>
          <xdr:col>2</xdr:col>
          <xdr:colOff>114300</xdr:colOff>
          <xdr:row>17</xdr:row>
          <xdr:rowOff>76200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image" Target="../media/image4.emf"/><Relationship Id="rId5" Type="http://schemas.openxmlformats.org/officeDocument/2006/relationships/oleObject" Target="../embeddings/oleObject2.bin"/><Relationship Id="rId4"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tabSelected="1" zoomScaleNormal="100" workbookViewId="0">
      <selection activeCell="C20" sqref="C20"/>
    </sheetView>
  </sheetViews>
  <sheetFormatPr baseColWidth="10" defaultRowHeight="15.75" x14ac:dyDescent="0.25"/>
  <cols>
    <col min="1" max="1" width="5.7109375" style="14" customWidth="1"/>
    <col min="2" max="2" width="60.5703125" style="2" customWidth="1"/>
    <col min="3" max="3" width="18.28515625" style="1" bestFit="1" customWidth="1"/>
    <col min="4" max="5" width="5.7109375" style="1" customWidth="1"/>
    <col min="6" max="6" width="11.42578125" style="1" hidden="1" customWidth="1"/>
    <col min="7" max="7" width="40.140625" style="1" customWidth="1"/>
    <col min="8" max="10" width="12.7109375" style="1" customWidth="1"/>
    <col min="11" max="16384" width="11.42578125" style="1"/>
  </cols>
  <sheetData>
    <row r="1" spans="1:5" x14ac:dyDescent="0.25">
      <c r="A1" s="41"/>
      <c r="B1" s="42"/>
      <c r="C1" s="43"/>
      <c r="D1" s="43"/>
      <c r="E1" s="43"/>
    </row>
    <row r="2" spans="1:5" ht="50.1" customHeight="1" x14ac:dyDescent="0.2">
      <c r="A2" s="41"/>
      <c r="B2" s="44"/>
      <c r="C2" s="43"/>
      <c r="D2" s="43"/>
      <c r="E2" s="43"/>
    </row>
    <row r="3" spans="1:5" x14ac:dyDescent="0.25">
      <c r="A3" s="41"/>
      <c r="B3" s="42"/>
      <c r="C3" s="42" t="s">
        <v>72</v>
      </c>
      <c r="D3" s="43"/>
      <c r="E3" s="43"/>
    </row>
    <row r="4" spans="1:5" x14ac:dyDescent="0.25">
      <c r="A4" s="41"/>
      <c r="B4" s="42"/>
      <c r="C4" s="42" t="s">
        <v>73</v>
      </c>
      <c r="D4" s="43"/>
      <c r="E4" s="43"/>
    </row>
    <row r="5" spans="1:5" x14ac:dyDescent="0.25">
      <c r="A5" s="41"/>
      <c r="B5" s="42" t="s">
        <v>1</v>
      </c>
      <c r="C5" s="43"/>
      <c r="D5" s="43"/>
      <c r="E5" s="43"/>
    </row>
    <row r="6" spans="1:5" x14ac:dyDescent="0.25">
      <c r="A6" s="41"/>
      <c r="B6" s="49" t="s">
        <v>2</v>
      </c>
      <c r="C6" s="49"/>
      <c r="D6" s="43"/>
      <c r="E6" s="43"/>
    </row>
    <row r="7" spans="1:5" x14ac:dyDescent="0.25">
      <c r="A7" s="41"/>
      <c r="B7" s="42"/>
      <c r="C7" s="43"/>
      <c r="D7" s="43"/>
      <c r="E7" s="43"/>
    </row>
    <row r="8" spans="1:5" x14ac:dyDescent="0.25">
      <c r="A8" s="41"/>
      <c r="B8" s="2" t="s">
        <v>3</v>
      </c>
      <c r="C8" s="25">
        <v>50000</v>
      </c>
      <c r="D8" s="43"/>
      <c r="E8" s="43"/>
    </row>
    <row r="9" spans="1:5" x14ac:dyDescent="0.25">
      <c r="A9" s="41"/>
      <c r="B9" s="2" t="s">
        <v>4</v>
      </c>
      <c r="C9" s="26">
        <v>10</v>
      </c>
      <c r="D9" s="43"/>
      <c r="E9" s="43"/>
    </row>
    <row r="10" spans="1:5" x14ac:dyDescent="0.25">
      <c r="A10" s="41"/>
      <c r="B10" s="4" t="s">
        <v>5</v>
      </c>
      <c r="C10" s="26">
        <v>4</v>
      </c>
      <c r="D10" s="43"/>
      <c r="E10" s="43"/>
    </row>
    <row r="11" spans="1:5" x14ac:dyDescent="0.25">
      <c r="A11" s="41"/>
      <c r="B11" s="45"/>
      <c r="C11" s="46"/>
      <c r="D11" s="43"/>
      <c r="E11" s="43"/>
    </row>
    <row r="12" spans="1:5" x14ac:dyDescent="0.25">
      <c r="A12" s="41"/>
      <c r="B12" s="49" t="s">
        <v>6</v>
      </c>
      <c r="C12" s="49"/>
      <c r="D12" s="43"/>
      <c r="E12" s="43"/>
    </row>
    <row r="13" spans="1:5" x14ac:dyDescent="0.25">
      <c r="A13" s="41"/>
      <c r="B13" s="42"/>
      <c r="C13" s="43"/>
      <c r="D13" s="43"/>
      <c r="E13" s="43"/>
    </row>
    <row r="14" spans="1:5" x14ac:dyDescent="0.25">
      <c r="A14" s="41"/>
      <c r="B14" s="2" t="s">
        <v>7</v>
      </c>
      <c r="C14" s="27">
        <v>0.01</v>
      </c>
      <c r="D14" s="43"/>
      <c r="E14" s="43"/>
    </row>
    <row r="15" spans="1:5" ht="31.5" x14ac:dyDescent="0.25">
      <c r="A15" s="41"/>
      <c r="B15" s="4" t="s">
        <v>8</v>
      </c>
      <c r="C15" s="27">
        <v>2.8400000000000002E-2</v>
      </c>
      <c r="D15" s="43"/>
      <c r="E15" s="43"/>
    </row>
    <row r="16" spans="1:5" x14ac:dyDescent="0.25">
      <c r="A16" s="41"/>
      <c r="B16" s="45"/>
      <c r="C16" s="46"/>
      <c r="D16" s="43"/>
      <c r="E16" s="43"/>
    </row>
    <row r="17" spans="1:5" x14ac:dyDescent="0.25">
      <c r="A17" s="41"/>
      <c r="B17" s="47" t="s">
        <v>9</v>
      </c>
      <c r="C17" s="47"/>
      <c r="D17" s="43"/>
      <c r="E17" s="43"/>
    </row>
    <row r="18" spans="1:5" x14ac:dyDescent="0.25">
      <c r="A18" s="41"/>
      <c r="B18" s="42"/>
      <c r="C18" s="43"/>
      <c r="D18" s="43"/>
      <c r="E18" s="43"/>
    </row>
    <row r="19" spans="1:5" x14ac:dyDescent="0.25">
      <c r="A19" s="41"/>
      <c r="B19" s="2" t="s">
        <v>10</v>
      </c>
      <c r="C19" s="25">
        <v>50000</v>
      </c>
      <c r="D19" s="43"/>
      <c r="E19" s="43"/>
    </row>
    <row r="20" spans="1:5" x14ac:dyDescent="0.25">
      <c r="A20" s="41"/>
      <c r="B20" s="4" t="s">
        <v>11</v>
      </c>
      <c r="C20" s="27">
        <v>1.67E-2</v>
      </c>
      <c r="D20" s="43"/>
      <c r="E20" s="43"/>
    </row>
    <row r="21" spans="1:5" x14ac:dyDescent="0.25">
      <c r="A21" s="41"/>
      <c r="B21" s="45"/>
      <c r="C21" s="46"/>
      <c r="D21" s="43"/>
      <c r="E21" s="43"/>
    </row>
    <row r="22" spans="1:5" x14ac:dyDescent="0.25">
      <c r="A22" s="41"/>
      <c r="B22" s="47" t="str">
        <f>"Endwerte (wieviel müsste in "&amp;TEXT(C9,"#.##0")&amp;" Jahren getilgt werden):"</f>
        <v>Endwerte (wieviel müsste in 10 Jahren getilgt werden):</v>
      </c>
      <c r="C22" s="47"/>
      <c r="D22" s="43"/>
      <c r="E22" s="43"/>
    </row>
    <row r="23" spans="1:5" x14ac:dyDescent="0.25">
      <c r="A23" s="41"/>
      <c r="B23" s="42"/>
      <c r="C23" s="43"/>
      <c r="D23" s="43"/>
      <c r="E23" s="43"/>
    </row>
    <row r="24" spans="1:5" x14ac:dyDescent="0.25">
      <c r="A24" s="41"/>
      <c r="B24" s="2" t="s">
        <v>12</v>
      </c>
      <c r="C24" s="5">
        <f>Formeln!B11</f>
        <v>55251.650506453443</v>
      </c>
      <c r="D24" s="43"/>
      <c r="E24" s="43"/>
    </row>
    <row r="25" spans="1:5" x14ac:dyDescent="0.25">
      <c r="A25" s="41"/>
      <c r="B25" s="42"/>
      <c r="C25" s="43"/>
      <c r="D25" s="43"/>
      <c r="E25" s="43"/>
    </row>
    <row r="26" spans="1:5" x14ac:dyDescent="0.25">
      <c r="A26" s="41"/>
      <c r="B26" s="2" t="s">
        <v>13</v>
      </c>
      <c r="C26" s="5">
        <f>Formeln!C11</f>
        <v>66355.02895848389</v>
      </c>
      <c r="D26" s="43"/>
      <c r="E26" s="43"/>
    </row>
    <row r="27" spans="1:5" x14ac:dyDescent="0.25">
      <c r="A27" s="41"/>
      <c r="B27" s="42"/>
      <c r="C27" s="43"/>
      <c r="D27" s="43"/>
      <c r="E27" s="43"/>
    </row>
    <row r="28" spans="1:5" x14ac:dyDescent="0.25">
      <c r="A28" s="41"/>
      <c r="B28" s="2" t="s">
        <v>14</v>
      </c>
      <c r="C28" s="6">
        <f>C26-C24</f>
        <v>11103.378452030447</v>
      </c>
      <c r="D28" s="43"/>
      <c r="E28" s="43"/>
    </row>
    <row r="29" spans="1:5" x14ac:dyDescent="0.25">
      <c r="A29" s="41"/>
      <c r="B29" s="42"/>
      <c r="C29" s="43"/>
      <c r="D29" s="43"/>
      <c r="E29" s="43"/>
    </row>
    <row r="30" spans="1:5" x14ac:dyDescent="0.25">
      <c r="A30" s="41"/>
      <c r="B30" s="2" t="s">
        <v>15</v>
      </c>
      <c r="C30" s="7">
        <f>Formeln!D11-Formeln!B11</f>
        <v>3815.5247678628002</v>
      </c>
      <c r="D30" s="43"/>
      <c r="E30" s="43"/>
    </row>
    <row r="31" spans="1:5" x14ac:dyDescent="0.25">
      <c r="A31" s="41"/>
      <c r="B31" s="42"/>
      <c r="C31" s="43"/>
      <c r="D31" s="43"/>
      <c r="E31" s="43"/>
    </row>
    <row r="32" spans="1:5" x14ac:dyDescent="0.25">
      <c r="A32" s="41"/>
      <c r="B32" s="42"/>
      <c r="C32" s="43"/>
      <c r="D32" s="43"/>
      <c r="E32" s="43"/>
    </row>
    <row r="33" spans="1:10" x14ac:dyDescent="0.25">
      <c r="A33" s="41"/>
      <c r="B33" s="42" t="s">
        <v>0</v>
      </c>
      <c r="C33" s="43"/>
      <c r="D33" s="43"/>
      <c r="E33" s="43"/>
    </row>
    <row r="34" spans="1:10" x14ac:dyDescent="0.25">
      <c r="A34" s="41"/>
      <c r="B34" s="42" t="s">
        <v>1</v>
      </c>
      <c r="C34" s="43"/>
      <c r="D34" s="43"/>
      <c r="E34" s="43"/>
    </row>
    <row r="35" spans="1:10" ht="12" customHeight="1" x14ac:dyDescent="0.25">
      <c r="A35" s="41"/>
      <c r="B35" s="42"/>
      <c r="C35" s="43"/>
      <c r="D35" s="43"/>
      <c r="E35" s="43"/>
    </row>
    <row r="36" spans="1:10" x14ac:dyDescent="0.25">
      <c r="A36" s="41"/>
      <c r="B36" s="49" t="s">
        <v>16</v>
      </c>
      <c r="C36" s="49"/>
      <c r="D36" s="8"/>
      <c r="E36" s="43"/>
    </row>
    <row r="37" spans="1:10" ht="12" customHeight="1" x14ac:dyDescent="0.25">
      <c r="A37" s="41"/>
      <c r="B37" s="42"/>
      <c r="C37" s="43"/>
      <c r="D37" s="43"/>
      <c r="E37" s="43"/>
    </row>
    <row r="38" spans="1:10" ht="31.5" customHeight="1" x14ac:dyDescent="0.25">
      <c r="A38" s="41"/>
      <c r="B38" s="47" t="s">
        <v>17</v>
      </c>
      <c r="C38" s="47"/>
      <c r="D38" s="8"/>
      <c r="E38" s="43"/>
    </row>
    <row r="39" spans="1:10" ht="12" customHeight="1" x14ac:dyDescent="0.25">
      <c r="A39" s="41"/>
      <c r="B39" s="42"/>
      <c r="C39" s="43"/>
      <c r="D39" s="43"/>
      <c r="E39" s="43"/>
    </row>
    <row r="40" spans="1:10" x14ac:dyDescent="0.25">
      <c r="A40" s="41"/>
      <c r="B40" s="2" t="s">
        <v>18</v>
      </c>
      <c r="C40" s="27" t="s">
        <v>19</v>
      </c>
      <c r="D40" s="43"/>
      <c r="E40" s="43"/>
    </row>
    <row r="41" spans="1:10" x14ac:dyDescent="0.25">
      <c r="A41" s="41"/>
      <c r="B41" s="4" t="s">
        <v>20</v>
      </c>
      <c r="C41" s="27"/>
      <c r="D41" s="43"/>
      <c r="E41" s="43"/>
    </row>
    <row r="42" spans="1:10" x14ac:dyDescent="0.25">
      <c r="A42" s="41"/>
      <c r="B42" s="4" t="s">
        <v>21</v>
      </c>
      <c r="C42" s="27"/>
      <c r="D42" s="43"/>
      <c r="E42" s="43"/>
    </row>
    <row r="43" spans="1:10" ht="12" customHeight="1" x14ac:dyDescent="0.25">
      <c r="A43" s="41"/>
      <c r="B43" s="45"/>
      <c r="C43" s="46"/>
      <c r="D43" s="46"/>
      <c r="E43" s="43"/>
    </row>
    <row r="44" spans="1:10" x14ac:dyDescent="0.25">
      <c r="A44" s="41"/>
      <c r="B44" s="47" t="s">
        <v>22</v>
      </c>
      <c r="C44" s="47"/>
      <c r="D44" s="8"/>
      <c r="E44" s="43"/>
      <c r="G44" s="48" t="s">
        <v>68</v>
      </c>
      <c r="H44" s="48"/>
      <c r="I44" s="48"/>
      <c r="J44" s="48"/>
    </row>
    <row r="45" spans="1:10" ht="63" customHeight="1" x14ac:dyDescent="0.2">
      <c r="A45" s="41"/>
      <c r="B45" s="48" t="s">
        <v>23</v>
      </c>
      <c r="C45" s="48"/>
      <c r="D45" s="48"/>
      <c r="E45" s="43"/>
      <c r="G45" s="48"/>
      <c r="H45" s="48"/>
      <c r="I45" s="48"/>
      <c r="J45" s="48"/>
    </row>
    <row r="46" spans="1:10" ht="12" customHeight="1" x14ac:dyDescent="0.25">
      <c r="A46" s="41"/>
      <c r="B46" s="42"/>
      <c r="C46" s="43"/>
      <c r="D46" s="43"/>
      <c r="E46" s="43"/>
      <c r="G46" s="30"/>
      <c r="H46" s="31" t="s">
        <v>69</v>
      </c>
      <c r="I46" s="31" t="s">
        <v>70</v>
      </c>
      <c r="J46" s="32" t="s">
        <v>71</v>
      </c>
    </row>
    <row r="47" spans="1:10" x14ac:dyDescent="0.25">
      <c r="A47" s="41"/>
      <c r="B47" s="4" t="s">
        <v>24</v>
      </c>
      <c r="C47" s="40">
        <f>IF($C$40="ja",H47,IF($C$41="ja",I47,IF($C$42="ja",J47,0)))</f>
        <v>0.129</v>
      </c>
      <c r="D47" s="35" t="s">
        <v>19</v>
      </c>
      <c r="E47" s="43"/>
      <c r="F47" s="9">
        <f>(1-IF(D47="ja",C47,0))</f>
        <v>0.871</v>
      </c>
      <c r="G47" s="2" t="s">
        <v>24</v>
      </c>
      <c r="H47" s="29">
        <v>0.129</v>
      </c>
      <c r="I47" s="29">
        <v>0.27</v>
      </c>
      <c r="J47" s="34"/>
    </row>
    <row r="48" spans="1:10" x14ac:dyDescent="0.25">
      <c r="A48" s="41"/>
      <c r="B48" s="4" t="s">
        <v>25</v>
      </c>
      <c r="C48" s="40">
        <f t="shared" ref="C48:C54" si="0">IF($C$40="ja",H48,IF($C$41="ja",I48,IF($C$42="ja",J48,0)))</f>
        <v>0.03</v>
      </c>
      <c r="D48" s="35"/>
      <c r="E48" s="43"/>
      <c r="F48" s="9">
        <f t="shared" ref="F48:F55" si="1">(1-IF(D48="ja",C48,0))</f>
        <v>1</v>
      </c>
      <c r="G48" s="2" t="s">
        <v>25</v>
      </c>
      <c r="H48" s="29">
        <v>0.03</v>
      </c>
      <c r="I48" s="29">
        <v>0.1</v>
      </c>
      <c r="J48" s="34"/>
    </row>
    <row r="49" spans="1:10" x14ac:dyDescent="0.25">
      <c r="A49" s="41"/>
      <c r="B49" s="4" t="s">
        <v>26</v>
      </c>
      <c r="C49" s="40">
        <f t="shared" si="0"/>
        <v>0</v>
      </c>
      <c r="D49" s="35"/>
      <c r="E49" s="43"/>
      <c r="F49" s="9">
        <f t="shared" si="1"/>
        <v>1</v>
      </c>
      <c r="G49" s="2" t="s">
        <v>65</v>
      </c>
      <c r="H49" s="29"/>
      <c r="I49" s="29">
        <v>0.03</v>
      </c>
      <c r="J49" s="34"/>
    </row>
    <row r="50" spans="1:10" x14ac:dyDescent="0.25">
      <c r="A50" s="41"/>
      <c r="B50" s="4" t="s">
        <v>27</v>
      </c>
      <c r="C50" s="40">
        <f t="shared" si="0"/>
        <v>7.0000000000000007E-2</v>
      </c>
      <c r="D50" s="35"/>
      <c r="E50" s="43"/>
      <c r="F50" s="9">
        <f t="shared" si="1"/>
        <v>1</v>
      </c>
      <c r="G50" s="2" t="s">
        <v>27</v>
      </c>
      <c r="H50" s="29">
        <v>7.0000000000000007E-2</v>
      </c>
      <c r="I50" s="29">
        <v>0.16</v>
      </c>
      <c r="J50" s="34"/>
    </row>
    <row r="51" spans="1:10" x14ac:dyDescent="0.25">
      <c r="A51" s="41"/>
      <c r="B51" s="4" t="s">
        <v>28</v>
      </c>
      <c r="C51" s="40">
        <f t="shared" si="0"/>
        <v>0.09</v>
      </c>
      <c r="D51" s="35"/>
      <c r="E51" s="43"/>
      <c r="F51" s="9">
        <f t="shared" si="1"/>
        <v>1</v>
      </c>
      <c r="G51" s="2" t="s">
        <v>66</v>
      </c>
      <c r="H51" s="29">
        <v>0.09</v>
      </c>
      <c r="I51" s="29"/>
      <c r="J51" s="34"/>
    </row>
    <row r="52" spans="1:10" x14ac:dyDescent="0.25">
      <c r="A52" s="41"/>
      <c r="B52" s="4" t="s">
        <v>29</v>
      </c>
      <c r="C52" s="40">
        <f t="shared" si="0"/>
        <v>0</v>
      </c>
      <c r="D52" s="35"/>
      <c r="E52" s="43"/>
      <c r="F52" s="9">
        <f t="shared" si="1"/>
        <v>1</v>
      </c>
      <c r="G52" s="2" t="s">
        <v>67</v>
      </c>
      <c r="H52" s="29"/>
      <c r="I52" s="29">
        <v>0.06</v>
      </c>
      <c r="J52" s="34"/>
    </row>
    <row r="53" spans="1:10" x14ac:dyDescent="0.25">
      <c r="A53" s="41"/>
      <c r="B53" s="4" t="s">
        <v>30</v>
      </c>
      <c r="C53" s="40">
        <f t="shared" si="0"/>
        <v>0.06</v>
      </c>
      <c r="D53" s="35"/>
      <c r="E53" s="43"/>
      <c r="F53" s="9">
        <f t="shared" si="1"/>
        <v>1</v>
      </c>
      <c r="G53" s="2" t="s">
        <v>30</v>
      </c>
      <c r="H53" s="29">
        <v>0.06</v>
      </c>
      <c r="I53" s="29">
        <v>0.06</v>
      </c>
      <c r="J53" s="34"/>
    </row>
    <row r="54" spans="1:10" x14ac:dyDescent="0.25">
      <c r="A54" s="41"/>
      <c r="B54" s="4" t="s">
        <v>31</v>
      </c>
      <c r="C54" s="40">
        <f t="shared" si="0"/>
        <v>0.25</v>
      </c>
      <c r="D54" s="35"/>
      <c r="E54" s="43"/>
      <c r="F54" s="9">
        <f t="shared" si="1"/>
        <v>1</v>
      </c>
      <c r="G54" s="2" t="s">
        <v>31</v>
      </c>
      <c r="H54" s="29">
        <v>0.25</v>
      </c>
      <c r="I54" s="29">
        <v>0.24</v>
      </c>
      <c r="J54" s="34"/>
    </row>
    <row r="55" spans="1:10" x14ac:dyDescent="0.25">
      <c r="A55" s="41"/>
      <c r="B55" s="4" t="s">
        <v>32</v>
      </c>
      <c r="C55" s="36"/>
      <c r="D55" s="35"/>
      <c r="E55" s="43"/>
      <c r="F55" s="9">
        <f t="shared" si="1"/>
        <v>1</v>
      </c>
    </row>
    <row r="56" spans="1:10" x14ac:dyDescent="0.25">
      <c r="A56" s="41"/>
      <c r="B56" s="45"/>
      <c r="C56" s="46"/>
      <c r="D56" s="46"/>
      <c r="E56" s="43"/>
      <c r="F56" s="1">
        <f>PRODUCT(F47:F55)</f>
        <v>0.871</v>
      </c>
    </row>
    <row r="57" spans="1:10" x14ac:dyDescent="0.25">
      <c r="A57" s="41"/>
      <c r="B57" s="47" t="s">
        <v>33</v>
      </c>
      <c r="C57" s="47"/>
      <c r="D57" s="10"/>
      <c r="E57" s="43"/>
    </row>
    <row r="58" spans="1:10" x14ac:dyDescent="0.25">
      <c r="A58" s="41"/>
      <c r="B58" s="42"/>
      <c r="C58" s="43"/>
      <c r="D58" s="43"/>
      <c r="E58" s="43"/>
    </row>
    <row r="59" spans="1:10" ht="31.5" x14ac:dyDescent="0.25">
      <c r="A59" s="41"/>
      <c r="B59" s="4" t="s">
        <v>34</v>
      </c>
      <c r="C59" s="37">
        <v>10000</v>
      </c>
      <c r="D59" s="43"/>
      <c r="E59" s="43"/>
    </row>
    <row r="60" spans="1:10" x14ac:dyDescent="0.25">
      <c r="A60" s="41"/>
      <c r="B60" s="4" t="s">
        <v>35</v>
      </c>
      <c r="C60" s="40">
        <f>1-F56</f>
        <v>0.129</v>
      </c>
      <c r="D60" s="43"/>
      <c r="E60" s="43"/>
      <c r="F60" s="33"/>
    </row>
    <row r="61" spans="1:10" x14ac:dyDescent="0.25">
      <c r="A61" s="41"/>
      <c r="B61" s="4" t="s">
        <v>36</v>
      </c>
      <c r="C61" s="11">
        <f>C59*C60</f>
        <v>1290</v>
      </c>
      <c r="D61" s="43"/>
      <c r="E61" s="43"/>
    </row>
    <row r="62" spans="1:10" ht="31.5" x14ac:dyDescent="0.25">
      <c r="A62" s="41"/>
      <c r="B62" s="4" t="s">
        <v>37</v>
      </c>
      <c r="C62" s="38"/>
      <c r="D62" s="43"/>
      <c r="E62" s="43"/>
    </row>
    <row r="63" spans="1:10" ht="31.5" x14ac:dyDescent="0.25">
      <c r="A63" s="41"/>
      <c r="B63" s="4" t="s">
        <v>38</v>
      </c>
      <c r="C63" s="37"/>
      <c r="D63" s="43"/>
      <c r="E63" s="43"/>
    </row>
    <row r="64" spans="1:10" ht="12" customHeight="1" x14ac:dyDescent="0.25">
      <c r="A64" s="41"/>
      <c r="B64" s="45"/>
      <c r="C64" s="46"/>
      <c r="D64" s="46"/>
      <c r="E64" s="43"/>
    </row>
    <row r="65" spans="1:5" x14ac:dyDescent="0.25">
      <c r="A65" s="41"/>
      <c r="B65" s="47" t="s">
        <v>39</v>
      </c>
      <c r="C65" s="47"/>
      <c r="D65" s="10"/>
      <c r="E65" s="43"/>
    </row>
    <row r="66" spans="1:5" x14ac:dyDescent="0.25">
      <c r="A66" s="41"/>
      <c r="B66" s="42"/>
      <c r="C66" s="43"/>
      <c r="D66" s="43"/>
      <c r="E66" s="43"/>
    </row>
    <row r="67" spans="1:5" x14ac:dyDescent="0.25">
      <c r="A67" s="41"/>
      <c r="B67" s="2" t="str">
        <f>"Wert der Energieersparnis über "&amp;TEXT(C9,"#.##0")&amp;" Jahre:"</f>
        <v>Wert der Energieersparnis über 10 Jahre:</v>
      </c>
      <c r="C67" s="7">
        <f>Formeln!B24</f>
        <v>14007.971381877785</v>
      </c>
      <c r="D67" s="43"/>
      <c r="E67" s="43"/>
    </row>
    <row r="68" spans="1:5" x14ac:dyDescent="0.25">
      <c r="A68" s="41"/>
      <c r="B68" s="42"/>
      <c r="C68" s="43"/>
      <c r="D68" s="43"/>
      <c r="E68" s="43"/>
    </row>
    <row r="69" spans="1:5" x14ac:dyDescent="0.25">
      <c r="A69" s="41"/>
      <c r="B69" s="28" t="str">
        <f>"Wert der Energieersparnis über "&amp;TEXT(C9,"#.##0")&amp;" Jahre bei 2% Inflation:"</f>
        <v>Wert der Energieersparnis über 10 Jahre bei 2% Inflation:</v>
      </c>
      <c r="C69" s="7">
        <f>Formeln!C24</f>
        <v>15500.547866375569</v>
      </c>
      <c r="D69" s="43"/>
      <c r="E69" s="43"/>
    </row>
    <row r="70" spans="1:5" x14ac:dyDescent="0.25">
      <c r="A70" s="41"/>
      <c r="B70" s="42"/>
      <c r="C70" s="43"/>
      <c r="D70" s="43"/>
      <c r="E70" s="43"/>
    </row>
    <row r="71" spans="1:5" ht="31.5" x14ac:dyDescent="0.25">
      <c r="A71" s="41"/>
      <c r="B71" s="4" t="s">
        <v>40</v>
      </c>
      <c r="C71" s="12">
        <f>C69+C28</f>
        <v>26603.926318406018</v>
      </c>
      <c r="D71" s="43"/>
      <c r="E71" s="43"/>
    </row>
    <row r="72" spans="1:5" x14ac:dyDescent="0.25">
      <c r="A72" s="41"/>
      <c r="B72" s="42"/>
      <c r="C72" s="43"/>
      <c r="D72" s="43"/>
      <c r="E72" s="43"/>
    </row>
    <row r="73" spans="1:5" x14ac:dyDescent="0.25">
      <c r="A73" s="41"/>
      <c r="B73" s="42"/>
      <c r="C73" s="43"/>
      <c r="D73" s="43"/>
      <c r="E73" s="43"/>
    </row>
    <row r="74" spans="1:5" x14ac:dyDescent="0.25">
      <c r="A74" s="41"/>
      <c r="B74" s="42" t="s">
        <v>0</v>
      </c>
      <c r="C74" s="43"/>
      <c r="D74" s="43"/>
      <c r="E74" s="43"/>
    </row>
    <row r="75" spans="1:5" x14ac:dyDescent="0.25">
      <c r="A75" s="41"/>
      <c r="B75" s="42" t="s">
        <v>1</v>
      </c>
      <c r="C75" s="43"/>
      <c r="D75" s="43"/>
      <c r="E75" s="43"/>
    </row>
    <row r="76" spans="1:5" x14ac:dyDescent="0.25">
      <c r="A76" s="41"/>
      <c r="B76" s="42"/>
      <c r="C76" s="43"/>
      <c r="D76" s="43"/>
      <c r="E76" s="43"/>
    </row>
    <row r="77" spans="1:5" x14ac:dyDescent="0.25">
      <c r="A77" s="41"/>
      <c r="B77" s="49" t="s">
        <v>41</v>
      </c>
      <c r="C77" s="49"/>
      <c r="D77" s="8"/>
      <c r="E77" s="43"/>
    </row>
    <row r="78" spans="1:5" x14ac:dyDescent="0.25">
      <c r="A78" s="41"/>
      <c r="B78" s="42"/>
      <c r="C78" s="43"/>
      <c r="D78" s="43"/>
      <c r="E78" s="43"/>
    </row>
    <row r="79" spans="1:5" x14ac:dyDescent="0.25">
      <c r="A79" s="41"/>
      <c r="B79" s="47" t="s">
        <v>9</v>
      </c>
      <c r="C79" s="47"/>
      <c r="D79" s="10"/>
      <c r="E79" s="43"/>
    </row>
    <row r="80" spans="1:5" x14ac:dyDescent="0.25">
      <c r="A80" s="41"/>
      <c r="B80" s="42"/>
      <c r="C80" s="43"/>
      <c r="D80" s="43"/>
      <c r="E80" s="43"/>
    </row>
    <row r="81" spans="1:5" x14ac:dyDescent="0.25">
      <c r="A81" s="41"/>
      <c r="B81" s="2" t="s">
        <v>10</v>
      </c>
      <c r="C81" s="3">
        <f>C19</f>
        <v>50000</v>
      </c>
      <c r="D81" s="43"/>
      <c r="E81" s="43"/>
    </row>
    <row r="82" spans="1:5" x14ac:dyDescent="0.25">
      <c r="A82" s="41"/>
      <c r="B82" s="2" t="s">
        <v>42</v>
      </c>
      <c r="C82" s="27">
        <v>5.0000000000000001E-3</v>
      </c>
      <c r="D82" s="43"/>
      <c r="E82" s="43"/>
    </row>
    <row r="83" spans="1:5" x14ac:dyDescent="0.25">
      <c r="A83" s="41"/>
      <c r="B83" s="4" t="s">
        <v>43</v>
      </c>
      <c r="C83" s="27">
        <v>1.6E-2</v>
      </c>
      <c r="D83" s="43"/>
      <c r="E83" s="43"/>
    </row>
    <row r="84" spans="1:5" x14ac:dyDescent="0.25">
      <c r="A84" s="41"/>
      <c r="B84" s="42"/>
      <c r="C84" s="43"/>
      <c r="D84" s="43"/>
      <c r="E84" s="43"/>
    </row>
    <row r="85" spans="1:5" x14ac:dyDescent="0.25">
      <c r="A85" s="41"/>
      <c r="B85" s="47" t="s">
        <v>39</v>
      </c>
      <c r="C85" s="47"/>
      <c r="D85" s="10"/>
      <c r="E85" s="43"/>
    </row>
    <row r="86" spans="1:5" x14ac:dyDescent="0.25">
      <c r="A86" s="41"/>
      <c r="B86" s="42"/>
      <c r="C86" s="43"/>
      <c r="D86" s="43"/>
      <c r="E86" s="43"/>
    </row>
    <row r="87" spans="1:5" x14ac:dyDescent="0.25">
      <c r="A87" s="41"/>
      <c r="B87" s="2" t="str">
        <f>"Eigenkapital im Bausparvertrag nach "&amp;TEXT(C9,"#.##0")&amp;" Jahren:"</f>
        <v>Eigenkapital im Bausparvertrag nach 10 Jahren:</v>
      </c>
      <c r="C87" s="7">
        <f>Formeln!C32</f>
        <v>51238.272017928743</v>
      </c>
      <c r="D87" s="43"/>
      <c r="E87" s="43"/>
    </row>
    <row r="88" spans="1:5" x14ac:dyDescent="0.25">
      <c r="A88" s="41"/>
      <c r="B88" s="42"/>
      <c r="C88" s="43"/>
      <c r="D88" s="43"/>
      <c r="E88" s="43"/>
    </row>
    <row r="89" spans="1:5" x14ac:dyDescent="0.25">
      <c r="A89" s="41"/>
      <c r="B89" s="2" t="str">
        <f>"Angenommener Sollzins in "&amp;TEXT(C9,"#.##0")&amp;" Jahren:"</f>
        <v>Angenommener Sollzins in 10 Jahren:</v>
      </c>
      <c r="C89" s="27">
        <v>0.04</v>
      </c>
      <c r="D89" s="43"/>
      <c r="E89" s="43"/>
    </row>
    <row r="90" spans="1:5" x14ac:dyDescent="0.25">
      <c r="A90" s="41"/>
      <c r="B90" s="28" t="s">
        <v>44</v>
      </c>
      <c r="C90" s="7">
        <f>C87</f>
        <v>51238.272017928743</v>
      </c>
      <c r="D90" s="43"/>
      <c r="E90" s="43"/>
    </row>
    <row r="91" spans="1:5" x14ac:dyDescent="0.25">
      <c r="A91" s="41"/>
      <c r="B91" s="42"/>
      <c r="C91" s="43"/>
      <c r="D91" s="43"/>
      <c r="E91" s="43"/>
    </row>
    <row r="92" spans="1:5" x14ac:dyDescent="0.25">
      <c r="A92" s="41"/>
      <c r="B92" s="39" t="str">
        <f>"Wert des Zinsvorteils durch Bausparen über weitere "&amp;TEXT(C9,"#.##0")&amp;" Jahre:"</f>
        <v>Wert des Zinsvorteils durch Bausparen über weitere 10 Jahre:</v>
      </c>
      <c r="C92" s="7">
        <f>Formeln!E34</f>
        <v>16177.32271122589</v>
      </c>
      <c r="D92" s="43"/>
      <c r="E92" s="43"/>
    </row>
    <row r="93" spans="1:5" x14ac:dyDescent="0.25">
      <c r="A93" s="41"/>
      <c r="B93" s="42"/>
      <c r="C93" s="43"/>
      <c r="D93" s="43"/>
      <c r="E93" s="43"/>
    </row>
    <row r="94" spans="1:5" x14ac:dyDescent="0.25">
      <c r="A94" s="41"/>
      <c r="B94" s="2" t="s">
        <v>45</v>
      </c>
      <c r="C94" s="5">
        <f>Formeln!B34</f>
        <v>4772.7125538597029</v>
      </c>
      <c r="D94" s="43"/>
      <c r="E94" s="43"/>
    </row>
    <row r="95" spans="1:5" x14ac:dyDescent="0.25">
      <c r="A95" s="41"/>
      <c r="B95" s="2" t="str">
        <f>"Restguthaben nach weiteren "&amp;TEXT(C9,"#.##0")&amp;" Jahren:"</f>
        <v>Restguthaben nach weiteren 10 Jahren:</v>
      </c>
      <c r="C95" s="7">
        <f>C94*(1+C20/C10)^(C9*C10)</f>
        <v>5638.2129790552117</v>
      </c>
      <c r="D95" s="43"/>
      <c r="E95" s="43"/>
    </row>
    <row r="96" spans="1:5" x14ac:dyDescent="0.25">
      <c r="A96" s="41"/>
      <c r="B96" s="42"/>
      <c r="C96" s="43"/>
      <c r="D96" s="43"/>
      <c r="E96" s="43"/>
    </row>
    <row r="97" spans="1:5" x14ac:dyDescent="0.25">
      <c r="A97" s="41"/>
      <c r="B97" s="28" t="str">
        <f>"Wert der Energieersparnis über "&amp;TEXT(2*C9,"#.##0")&amp;" Jahre bei 2% Inflation:"</f>
        <v>Wert der Energieersparnis über 20 Jahre bei 2% Inflation:</v>
      </c>
      <c r="C97" s="7">
        <f>Formeln!F24</f>
        <v>30556.197398897399</v>
      </c>
      <c r="D97" s="43"/>
      <c r="E97" s="43"/>
    </row>
    <row r="98" spans="1:5" x14ac:dyDescent="0.25">
      <c r="A98" s="41"/>
      <c r="B98" s="42"/>
      <c r="C98" s="43"/>
      <c r="D98" s="43"/>
      <c r="E98" s="43"/>
    </row>
    <row r="99" spans="1:5" ht="47.25" x14ac:dyDescent="0.2">
      <c r="A99" s="41"/>
      <c r="B99" s="13" t="s">
        <v>46</v>
      </c>
      <c r="C99" s="12">
        <f>C92+C95+C97</f>
        <v>52371.733089178502</v>
      </c>
      <c r="D99" s="43"/>
      <c r="E99" s="43"/>
    </row>
    <row r="100" spans="1:5" x14ac:dyDescent="0.25">
      <c r="A100" s="41"/>
      <c r="B100" s="42"/>
      <c r="C100" s="43"/>
      <c r="D100" s="43"/>
      <c r="E100" s="43"/>
    </row>
  </sheetData>
  <sheetProtection password="CBF6" sheet="1" objects="1" scenarios="1" selectLockedCells="1"/>
  <protectedRanges>
    <protectedRange sqref="C82:C83" name="Bereich8"/>
    <protectedRange sqref="C59" name="Bereich6"/>
    <protectedRange sqref="C40:C42" name="Bereich4"/>
    <protectedRange sqref="C14:C15" name="Bereich2"/>
    <protectedRange sqref="C8:C10" name="Bereich1"/>
    <protectedRange sqref="C19:C20" name="Bereich3"/>
    <protectedRange sqref="C47:D55" name="Bereich5"/>
    <protectedRange sqref="C62:C63" name="Bereich7"/>
    <protectedRange sqref="C89" name="Bereich9"/>
  </protectedRanges>
  <mergeCells count="14">
    <mergeCell ref="B38:C38"/>
    <mergeCell ref="G44:J45"/>
    <mergeCell ref="B6:C6"/>
    <mergeCell ref="B12:C12"/>
    <mergeCell ref="B17:C17"/>
    <mergeCell ref="B22:C22"/>
    <mergeCell ref="B36:C36"/>
    <mergeCell ref="B85:C85"/>
    <mergeCell ref="B44:C44"/>
    <mergeCell ref="B45:D45"/>
    <mergeCell ref="B57:C57"/>
    <mergeCell ref="B65:C65"/>
    <mergeCell ref="B77:C77"/>
    <mergeCell ref="B79:C79"/>
  </mergeCells>
  <pageMargins left="0.59055118110236227" right="0.59055118110236227" top="0.59055118110236227" bottom="0.59055118110236227" header="0" footer="0"/>
  <pageSetup paperSize="9" scale="91" orientation="portrait" horizontalDpi="360" verticalDpi="360" r:id="rId1"/>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4"/>
  <sheetViews>
    <sheetView topLeftCell="A13" workbookViewId="0">
      <selection activeCell="F24" sqref="F24"/>
    </sheetView>
  </sheetViews>
  <sheetFormatPr baseColWidth="10" defaultRowHeight="15" x14ac:dyDescent="0.25"/>
  <cols>
    <col min="1" max="1" width="28" bestFit="1" customWidth="1"/>
    <col min="2" max="5" width="13" bestFit="1" customWidth="1"/>
    <col min="6" max="6" width="13.85546875" bestFit="1" customWidth="1"/>
  </cols>
  <sheetData>
    <row r="1" spans="1:9" x14ac:dyDescent="0.25">
      <c r="A1" s="15" t="s">
        <v>47</v>
      </c>
    </row>
    <row r="5" spans="1:9" x14ac:dyDescent="0.25">
      <c r="F5" t="s">
        <v>48</v>
      </c>
      <c r="G5" t="s">
        <v>49</v>
      </c>
      <c r="H5" t="s">
        <v>50</v>
      </c>
    </row>
    <row r="6" spans="1:9" x14ac:dyDescent="0.25">
      <c r="A6" s="16" t="s">
        <v>51</v>
      </c>
      <c r="B6" s="17">
        <f>Berechnung!C8</f>
        <v>50000</v>
      </c>
    </row>
    <row r="7" spans="1:9" x14ac:dyDescent="0.25">
      <c r="A7" s="16" t="s">
        <v>52</v>
      </c>
      <c r="B7" s="18">
        <f>Berechnung!C14</f>
        <v>0.01</v>
      </c>
      <c r="C7" s="19">
        <f>Berechnung!C15</f>
        <v>2.8400000000000002E-2</v>
      </c>
      <c r="D7" s="19">
        <f>Berechnung!C20</f>
        <v>1.67E-2</v>
      </c>
      <c r="F7" s="19">
        <f>Berechnung!C82</f>
        <v>5.0000000000000001E-3</v>
      </c>
      <c r="G7" s="19">
        <f>Berechnung!C83</f>
        <v>1.6E-2</v>
      </c>
      <c r="H7" s="19">
        <f>Berechnung!C89</f>
        <v>0.04</v>
      </c>
    </row>
    <row r="8" spans="1:9" x14ac:dyDescent="0.25">
      <c r="A8" s="16" t="s">
        <v>53</v>
      </c>
      <c r="B8">
        <f>Berechnung!C9</f>
        <v>10</v>
      </c>
    </row>
    <row r="9" spans="1:9" x14ac:dyDescent="0.25">
      <c r="A9" s="16" t="s">
        <v>54</v>
      </c>
      <c r="B9">
        <f>Berechnung!C10</f>
        <v>4</v>
      </c>
    </row>
    <row r="10" spans="1:9" x14ac:dyDescent="0.25">
      <c r="A10" s="16"/>
      <c r="B10" t="s">
        <v>12</v>
      </c>
      <c r="C10" t="s">
        <v>13</v>
      </c>
      <c r="D10" t="s">
        <v>55</v>
      </c>
    </row>
    <row r="11" spans="1:9" x14ac:dyDescent="0.25">
      <c r="A11" s="16" t="s">
        <v>56</v>
      </c>
      <c r="B11" s="17">
        <f>B6*(1+(B7/B9))^(B9*B8)</f>
        <v>55251.650506453443</v>
      </c>
      <c r="C11" s="17">
        <f>B6*(1+(C7/B9))^(B9*B8)</f>
        <v>66355.02895848389</v>
      </c>
      <c r="D11" s="17">
        <f>B6*(1+(D7/B9))^(B9*B8)</f>
        <v>59067.175274316243</v>
      </c>
      <c r="F11">
        <f>B6*(1+(F7/B8))^(B9*B8)</f>
        <v>51009.812036624833</v>
      </c>
      <c r="G11">
        <f>B6*(1+(G7/B8))^(B9*B8)</f>
        <v>53301.893718906002</v>
      </c>
      <c r="H11">
        <f>B6*(1+(H7/B8))^(B9*B8)</f>
        <v>58656.820283638313</v>
      </c>
      <c r="I11">
        <f>H11-G11</f>
        <v>5354.9265647323118</v>
      </c>
    </row>
    <row r="12" spans="1:9" s="21" customFormat="1" x14ac:dyDescent="0.25">
      <c r="A12" s="20"/>
    </row>
    <row r="13" spans="1:9" x14ac:dyDescent="0.25">
      <c r="A13" s="15" t="s">
        <v>47</v>
      </c>
    </row>
    <row r="15" spans="1:9" x14ac:dyDescent="0.25">
      <c r="G15" s="22"/>
    </row>
    <row r="19" spans="1:6" x14ac:dyDescent="0.25">
      <c r="A19" s="16" t="s">
        <v>57</v>
      </c>
      <c r="B19" s="22">
        <f>IF(Berechnung!C62="nein",Berechnung!C63,Berechnung!C61)</f>
        <v>1290</v>
      </c>
      <c r="C19">
        <f>B19</f>
        <v>1290</v>
      </c>
      <c r="D19">
        <f>C19</f>
        <v>1290</v>
      </c>
    </row>
    <row r="20" spans="1:6" x14ac:dyDescent="0.25">
      <c r="A20" s="16" t="s">
        <v>52</v>
      </c>
      <c r="B20" s="19">
        <f>D7</f>
        <v>1.67E-2</v>
      </c>
      <c r="C20" s="19">
        <f>B20+2%</f>
        <v>3.6699999999999997E-2</v>
      </c>
      <c r="D20" s="19">
        <f t="shared" ref="D20" si="0">D7</f>
        <v>1.67E-2</v>
      </c>
    </row>
    <row r="21" spans="1:6" x14ac:dyDescent="0.25">
      <c r="A21" s="16" t="s">
        <v>53</v>
      </c>
      <c r="B21">
        <f>B8</f>
        <v>10</v>
      </c>
      <c r="C21">
        <f>B21</f>
        <v>10</v>
      </c>
      <c r="D21">
        <f>B21</f>
        <v>10</v>
      </c>
      <c r="F21">
        <f>B21*2</f>
        <v>20</v>
      </c>
    </row>
    <row r="22" spans="1:6" x14ac:dyDescent="0.25">
      <c r="A22" s="16" t="s">
        <v>54</v>
      </c>
      <c r="B22">
        <f>B9</f>
        <v>4</v>
      </c>
      <c r="C22">
        <f>B22</f>
        <v>4</v>
      </c>
      <c r="D22">
        <f>B22</f>
        <v>4</v>
      </c>
    </row>
    <row r="23" spans="1:6" x14ac:dyDescent="0.25">
      <c r="A23" s="16"/>
      <c r="C23" t="s">
        <v>58</v>
      </c>
      <c r="D23" t="s">
        <v>55</v>
      </c>
    </row>
    <row r="24" spans="1:6" x14ac:dyDescent="0.25">
      <c r="A24" s="16" t="s">
        <v>56</v>
      </c>
      <c r="B24" s="17">
        <f>((B19/B22)/(B20/B22))*(((1+(B20/B22))^(B21*B22))-1)</f>
        <v>14007.971381877785</v>
      </c>
      <c r="C24" s="17">
        <f t="shared" ref="C24:D24" si="1">((C19/C22)/(C20/C22))*(((1+(C20/C22))^(C21*C22))-1)</f>
        <v>15500.547866375569</v>
      </c>
      <c r="D24" s="17">
        <f t="shared" si="1"/>
        <v>14007.971381877785</v>
      </c>
      <c r="F24" s="17">
        <f>((B19/B22)/(B20/B22))*(((1+(B20/B22))^(B21*2*B22))-1)</f>
        <v>30556.197398897399</v>
      </c>
    </row>
    <row r="25" spans="1:6" s="21" customFormat="1" x14ac:dyDescent="0.25"/>
    <row r="26" spans="1:6" x14ac:dyDescent="0.25">
      <c r="A26" s="16" t="s">
        <v>59</v>
      </c>
      <c r="B26" s="22">
        <f>Berechnung!C19</f>
        <v>50000</v>
      </c>
      <c r="D26" t="s">
        <v>60</v>
      </c>
      <c r="E26" t="s">
        <v>61</v>
      </c>
    </row>
    <row r="27" spans="1:6" x14ac:dyDescent="0.25">
      <c r="A27" s="16" t="s">
        <v>62</v>
      </c>
      <c r="B27" s="22">
        <f>B26/(Berechnung!C9*Berechnung!C10)</f>
        <v>1250</v>
      </c>
    </row>
    <row r="28" spans="1:6" x14ac:dyDescent="0.25">
      <c r="A28" s="16" t="s">
        <v>52</v>
      </c>
      <c r="B28" s="19">
        <f>Berechnung!C20</f>
        <v>1.67E-2</v>
      </c>
      <c r="C28" s="19">
        <f>Berechnung!C82</f>
        <v>5.0000000000000001E-3</v>
      </c>
      <c r="D28" s="19">
        <f>Berechnung!C83</f>
        <v>1.6E-2</v>
      </c>
      <c r="E28" s="19">
        <f>Berechnung!C89</f>
        <v>0.04</v>
      </c>
    </row>
    <row r="29" spans="1:6" x14ac:dyDescent="0.25">
      <c r="A29" s="16" t="s">
        <v>53</v>
      </c>
      <c r="B29">
        <f>Berechnung!C9</f>
        <v>10</v>
      </c>
    </row>
    <row r="30" spans="1:6" x14ac:dyDescent="0.25">
      <c r="A30" s="16" t="s">
        <v>54</v>
      </c>
      <c r="B30">
        <f>Berechnung!C10</f>
        <v>4</v>
      </c>
    </row>
    <row r="31" spans="1:6" x14ac:dyDescent="0.25">
      <c r="A31" s="16"/>
    </row>
    <row r="32" spans="1:6" x14ac:dyDescent="0.25">
      <c r="A32" s="16" t="s">
        <v>63</v>
      </c>
      <c r="B32" s="17">
        <f>(B27/(B28/B30))*(((1+(B28/B30))^(B29*B30))-1)</f>
        <v>54294.46272045654</v>
      </c>
      <c r="C32" s="23">
        <f>(B27/(C28/B30))*(((1+(C28/B30))^(B29*B30))-1)</f>
        <v>51238.272017928743</v>
      </c>
      <c r="D32" s="17">
        <f>C32*(1+D28/B30)^(B29*B30)</f>
        <v>60109.482267996398</v>
      </c>
      <c r="E32" s="17">
        <f>C32*(1+E28/B30)^(B29*B30)</f>
        <v>76286.804979222288</v>
      </c>
    </row>
    <row r="33" spans="1:6" x14ac:dyDescent="0.25">
      <c r="A33" s="16" t="s">
        <v>56</v>
      </c>
      <c r="B33" s="17">
        <f>B26*(1+(B28/B30))^(B29*B30)</f>
        <v>59067.175274316243</v>
      </c>
    </row>
    <row r="34" spans="1:6" x14ac:dyDescent="0.25">
      <c r="A34" s="16" t="s">
        <v>64</v>
      </c>
      <c r="B34" s="24">
        <f>B33-B32</f>
        <v>4772.7125538597029</v>
      </c>
      <c r="E34" s="23">
        <f>E32-D32</f>
        <v>16177.32271122589</v>
      </c>
      <c r="F34" s="17"/>
    </row>
  </sheetData>
  <pageMargins left="0.7" right="0.7" top="0.75" bottom="0.75" header="0.3" footer="0.3"/>
  <drawing r:id="rId1"/>
  <legacyDrawing r:id="rId2"/>
  <oleObjects>
    <mc:AlternateContent xmlns:mc="http://schemas.openxmlformats.org/markup-compatibility/2006">
      <mc:Choice Requires="x14">
        <oleObject progId="Equation.3" shapeId="1025" r:id="rId3">
          <objectPr defaultSize="0" autoPict="0" r:id="rId4">
            <anchor moveWithCells="1">
              <from>
                <xdr:col>0</xdr:col>
                <xdr:colOff>38100</xdr:colOff>
                <xdr:row>1</xdr:row>
                <xdr:rowOff>38100</xdr:rowOff>
              </from>
              <to>
                <xdr:col>1</xdr:col>
                <xdr:colOff>219075</xdr:colOff>
                <xdr:row>3</xdr:row>
                <xdr:rowOff>123825</xdr:rowOff>
              </to>
            </anchor>
          </objectPr>
        </oleObject>
      </mc:Choice>
      <mc:Fallback>
        <oleObject progId="Equation.3" shapeId="1025" r:id="rId3"/>
      </mc:Fallback>
    </mc:AlternateContent>
    <mc:AlternateContent xmlns:mc="http://schemas.openxmlformats.org/markup-compatibility/2006">
      <mc:Choice Requires="x14">
        <oleObject progId="Equation.3" shapeId="1026" r:id="rId5">
          <objectPr defaultSize="0" autoPict="0" r:id="rId6">
            <anchor moveWithCells="1">
              <from>
                <xdr:col>0</xdr:col>
                <xdr:colOff>57150</xdr:colOff>
                <xdr:row>13</xdr:row>
                <xdr:rowOff>66675</xdr:rowOff>
              </from>
              <to>
                <xdr:col>2</xdr:col>
                <xdr:colOff>114300</xdr:colOff>
                <xdr:row>17</xdr:row>
                <xdr:rowOff>76200</xdr:rowOff>
              </to>
            </anchor>
          </objectPr>
        </oleObject>
      </mc:Choice>
      <mc:Fallback>
        <oleObject progId="Equation.3" shapeId="1026" r:id="rId5"/>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Berechnung</vt:lpstr>
      <vt:lpstr>Formeln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2012-10-10T06:26:29Z</dcterms:modified>
</cp:coreProperties>
</file>